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ff Files\Kaela\Claims &amp; Bills\2021 C&amp;B\"/>
    </mc:Choice>
  </mc:AlternateContent>
  <xr:revisionPtr revIDLastSave="0" documentId="13_ncr:1_{21D292BA-E166-4BCA-98DC-8A0158AFB41A}" xr6:coauthVersionLast="46" xr6:coauthVersionMax="46" xr10:uidLastSave="{00000000-0000-0000-0000-000000000000}"/>
  <bookViews>
    <workbookView xWindow="-120" yWindow="-120" windowWidth="29040" windowHeight="15840" xr2:uid="{2A766918-BBAE-4B1C-9AC4-80DB9BA612C7}"/>
  </bookViews>
  <sheets>
    <sheet name="Summary" sheetId="1" r:id="rId1"/>
    <sheet name="02 24" sheetId="11" r:id="rId2"/>
    <sheet name="03 03" sheetId="12" r:id="rId3"/>
  </sheets>
  <externalReferences>
    <externalReference r:id="rId4"/>
  </externalReferences>
  <definedNames>
    <definedName name="_xlnm.Print_Area" localSheetId="1">'02 24'!$A$1:$E$61</definedName>
    <definedName name="_xlnm.Print_Area" localSheetId="2">'03 03'!$A$1:$E$57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D51" i="1"/>
  <c r="D34" i="1"/>
  <c r="D58" i="12"/>
  <c r="D41" i="12"/>
  <c r="E41" i="12" s="1"/>
  <c r="D12" i="12"/>
  <c r="D56" i="12" s="1"/>
  <c r="D62" i="12" s="1"/>
  <c r="D60" i="12" s="1"/>
  <c r="B6" i="12"/>
  <c r="B7" i="12" s="1"/>
  <c r="B8" i="12" s="1"/>
  <c r="B9" i="12" l="1"/>
  <c r="B38" i="12"/>
  <c r="B39" i="12" s="1"/>
  <c r="D63" i="12"/>
  <c r="E59" i="12"/>
  <c r="B45" i="12" l="1"/>
  <c r="B44" i="12"/>
  <c r="B47" i="12"/>
  <c r="B43" i="12"/>
  <c r="B12" i="12"/>
  <c r="B46" i="12"/>
  <c r="B42" i="12"/>
  <c r="B11" i="12"/>
  <c r="B37" i="12"/>
  <c r="B36" i="12" s="1"/>
  <c r="B35" i="12" s="1"/>
  <c r="B34" i="12" s="1"/>
  <c r="B13" i="12"/>
  <c r="B10" i="12"/>
  <c r="D69" i="1" l="1"/>
  <c r="D57" i="1"/>
  <c r="D50" i="1"/>
  <c r="D51" i="11"/>
  <c r="D34" i="11"/>
  <c r="D27" i="11"/>
  <c r="E34" i="11" s="1"/>
  <c r="D15" i="11"/>
  <c r="D11" i="11"/>
  <c r="D10" i="11"/>
  <c r="D49" i="11" s="1"/>
  <c r="D55" i="11" s="1"/>
  <c r="D53" i="11" s="1"/>
  <c r="B5" i="11"/>
  <c r="B6" i="11" s="1"/>
  <c r="B7" i="11" s="1"/>
  <c r="B8" i="11" s="1"/>
  <c r="B9" i="11" s="1"/>
  <c r="B38" i="11" l="1"/>
  <c r="B40" i="11"/>
  <c r="B36" i="11"/>
  <c r="B13" i="11"/>
  <c r="B39" i="11"/>
  <c r="B35" i="11"/>
  <c r="B12" i="11"/>
  <c r="B10" i="11"/>
  <c r="B30" i="11"/>
  <c r="B29" i="11" s="1"/>
  <c r="B28" i="11" s="1"/>
  <c r="B27" i="11" s="1"/>
  <c r="B31" i="11" s="1"/>
  <c r="B32" i="11" s="1"/>
  <c r="B37" i="11"/>
  <c r="B11" i="11"/>
  <c r="D56" i="11"/>
  <c r="E52" i="11"/>
  <c r="D85" i="1" l="1"/>
  <c r="D58" i="1" l="1"/>
  <c r="D26" i="1"/>
  <c r="C26" i="1"/>
  <c r="D7" i="1"/>
  <c r="C7" i="1"/>
  <c r="D17" i="1"/>
  <c r="D25" i="1" l="1"/>
  <c r="C25" i="1"/>
  <c r="D16" i="1"/>
  <c r="D6" i="1"/>
  <c r="C6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D31" i="1"/>
  <c r="B29" i="1"/>
  <c r="B37" i="1" s="1"/>
  <c r="B28" i="1"/>
  <c r="B36" i="1" s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<sst xmlns="http://schemas.openxmlformats.org/spreadsheetml/2006/main" count="170" uniqueCount="97">
  <si>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</si>
  <si>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</si>
  <si>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</si>
  <si>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</si>
  <si>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</si>
  <si>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</si>
  <si>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</si>
  <si>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</si>
  <si>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</si>
  <si>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</si>
  <si>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</si>
  <si>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</si>
  <si>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</si>
  <si>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</si>
  <si>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</si>
  <si>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</si>
  <si>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</si>
  <si>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</si>
  <si>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</si>
  <si>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</si>
  <si>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</si>
  <si>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</si>
  <si>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</si>
  <si>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</si>
  <si>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</si>
  <si>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</si>
  <si>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</si>
  <si>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</si>
  <si>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</si>
  <si>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</si>
  <si>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</si>
  <si>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</si>
  <si>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</si>
  <si>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</si>
  <si>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</si>
  <si>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</si>
  <si>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</si>
  <si>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</si>
  <si>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</si>
  <si>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</si>
  <si>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</si>
  <si>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</si>
  <si>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</si>
  <si>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</si>
  <si>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</si>
  <si>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</si>
  <si>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</si>
  <si>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</si>
  <si>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</si>
  <si>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</si>
  <si>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</si>
  <si>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</si>
  <si>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</si>
  <si>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</si>
  <si>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</si>
  <si>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</si>
  <si>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</si>
  <si>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</si>
  <si>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</si>
  <si>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</si>
  <si>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</si>
  <si>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</si>
  <si>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</si>
  <si>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</si>
  <si>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</si>
  <si>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 xml:space="preserve">Hometown Health Wire </t>
  </si>
  <si>
    <t xml:space="preserve">Infinisource Checks Transfer </t>
  </si>
  <si>
    <t xml:space="preserve">Wire Transfer ICMA 457 # </t>
  </si>
  <si>
    <t>Hometown Health Wire</t>
  </si>
  <si>
    <t xml:space="preserve">Wire Transfer ICMA 457 </t>
  </si>
  <si>
    <t>False Alarm</t>
  </si>
  <si>
    <t>Return Items</t>
  </si>
  <si>
    <t>****Not included 3/8</t>
  </si>
  <si>
    <t>Investment Worksheet for 2/24/2021</t>
  </si>
  <si>
    <t>78075-78164</t>
  </si>
  <si>
    <t>411853-411871</t>
  </si>
  <si>
    <t>BofA service charge</t>
  </si>
  <si>
    <t>Remit Refund</t>
  </si>
  <si>
    <t>Workers comp  claims - CCMSI</t>
  </si>
  <si>
    <t>Flood Debt Service</t>
  </si>
  <si>
    <t>Fund 1641</t>
  </si>
  <si>
    <t>Investment Worksheet for 3/3/2021</t>
  </si>
  <si>
    <t>78165-78297</t>
  </si>
  <si>
    <t>411872-411874</t>
  </si>
  <si>
    <t>Return items from 2/18 and 2/19 UB 012.02.2021</t>
  </si>
  <si>
    <t>Bluefin bkcd Processing 2/1/21</t>
  </si>
  <si>
    <t>February 2021 PERS - 202103811</t>
  </si>
  <si>
    <t>Star Bond December 2020 Wired 2/26/21</t>
  </si>
  <si>
    <t>Prologis return item UB 15.02.2021</t>
  </si>
  <si>
    <t>December 2020 Star Bond Distribution</t>
  </si>
  <si>
    <t>Bluefin bkcd Processing 3/1/21</t>
  </si>
  <si>
    <t>Room Tax Jan 2021 wired 2/26/21</t>
  </si>
  <si>
    <t>Infinisource Checks Transfer</t>
  </si>
  <si>
    <t>Workers comp  claims</t>
  </si>
  <si>
    <t>2133B50407OT2Q20</t>
  </si>
  <si>
    <t>x</t>
  </si>
  <si>
    <t>2/19-3/3/21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</si>
</sst>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</numFmts>
  <fonts count="3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rgb="FF000A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  <xf numFmtId="0" fontId="31" fillId="0" borderId="0"/>
  </cellStyleXfs>
  <cellXfs count="181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20" fillId="0" borderId="0" xfId="0" applyFont="1"/>
    <xf numFmtId="0" fontId="21" fillId="4" borderId="0" xfId="0" applyFont="1" applyFill="1" applyAlignment="1">
      <alignment horizontal="left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32" fillId="0" borderId="0" xfId="0" applyFont="1"/>
  </cellXfs>
  <cellStyles count="10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Normal 6" xfId="9" xr:uid="{2C55ABC1-E128-4E47-B2BA-C7BC5B5CF145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2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03"/>
      <sheetName val="02 10"/>
      <sheetName val="02 17"/>
      <sheetName val="02 24"/>
    </sheetNames>
    <sheetDataSet>
      <sheetData sheetId="0"/>
      <sheetData sheetId="1">
        <row r="10">
          <cell r="B10">
            <v>44236</v>
          </cell>
        </row>
      </sheetData>
      <sheetData sheetId="2">
        <row r="10">
          <cell r="B10">
            <v>44243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topLeftCell="A64" zoomScale="90" zoomScaleNormal="90" workbookViewId="0">
      <selection activeCell="D87" sqref="D87"/>
    </sheetView>
  </sheetViews>
  <sheetFormatPr defaultColWidth="12.42578125" defaultRowHeight="15" x14ac:dyDescent="0.2"/>
  <cols>
    <col min="1" max="1" width="35.28515625" style="18" customWidth="1"/>
    <col min="2" max="2" width="13.570312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9.285156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44264</v>
      </c>
      <c r="IS1" s="10"/>
    </row>
    <row r="2" spans="1:253" ht="17.25" customHeight="1" x14ac:dyDescent="0.25">
      <c r="A2" s="11" t="s">
        <v>96</v>
      </c>
      <c r="B2" s="12"/>
      <c r="C2" s="3"/>
      <c r="D2" s="8" t="s">
        <v>4</v>
      </c>
      <c r="E2" s="13">
        <v>44277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44250</v>
      </c>
      <c r="C6" s="91" t="str">
        <f>'02 24'!E10</f>
        <v>78075-78164</v>
      </c>
      <c r="D6" s="32">
        <f>-'02 24'!D10</f>
        <v>976192.96</v>
      </c>
      <c r="E6" s="33"/>
      <c r="F6" s="34">
        <f>+B6</f>
        <v>44250</v>
      </c>
      <c r="G6" s="35">
        <v>0</v>
      </c>
      <c r="H6" s="34">
        <v>44232</v>
      </c>
      <c r="I6" s="36">
        <v>859.65</v>
      </c>
      <c r="J6" s="37"/>
      <c r="K6" s="38"/>
      <c r="IS6" s="10"/>
    </row>
    <row r="7" spans="1:253" ht="15.75" x14ac:dyDescent="0.25">
      <c r="A7" s="8"/>
      <c r="B7" s="12">
        <v>44258</v>
      </c>
      <c r="C7" s="18" t="str">
        <f>'03 03'!E10</f>
        <v>78165-78297</v>
      </c>
      <c r="D7" s="32">
        <f>-'03 03'!D10</f>
        <v>487912.13</v>
      </c>
      <c r="E7" s="33"/>
      <c r="F7" s="34">
        <f>+B7</f>
        <v>44258</v>
      </c>
      <c r="G7" s="35">
        <v>0</v>
      </c>
      <c r="H7" s="34">
        <v>44237</v>
      </c>
      <c r="I7" s="17">
        <v>900</v>
      </c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/>
      <c r="C8" s="40"/>
      <c r="D8" s="32"/>
      <c r="E8" s="33"/>
      <c r="F8" s="34">
        <f>+B8</f>
        <v>0</v>
      </c>
      <c r="G8" s="35"/>
      <c r="H8" s="34">
        <v>44244</v>
      </c>
      <c r="I8" s="36">
        <v>8810</v>
      </c>
      <c r="J8" s="26"/>
      <c r="IS8" s="10"/>
    </row>
    <row r="9" spans="1:253" ht="14.45" customHeight="1" x14ac:dyDescent="0.2">
      <c r="A9" s="41"/>
      <c r="B9" s="12"/>
      <c r="C9" s="40"/>
      <c r="D9" s="32"/>
      <c r="E9" s="33"/>
      <c r="F9" s="34">
        <f>+B9</f>
        <v>0</v>
      </c>
      <c r="G9" s="35"/>
      <c r="H9" s="34">
        <v>44245</v>
      </c>
      <c r="I9" s="17">
        <v>67.03</v>
      </c>
      <c r="J9" s="26"/>
      <c r="IS9" s="10"/>
    </row>
    <row r="10" spans="1:253" ht="14.45" customHeight="1" x14ac:dyDescent="0.2">
      <c r="A10" s="41"/>
      <c r="B10" s="12"/>
      <c r="C10" s="40"/>
      <c r="D10" s="32"/>
      <c r="E10" s="33"/>
      <c r="F10" s="34">
        <f>+B10</f>
        <v>0</v>
      </c>
      <c r="G10" s="35"/>
      <c r="H10" s="34"/>
      <c r="I10" s="36"/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1464105.0899999999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10636.68</v>
      </c>
      <c r="J14" s="46" t="s">
        <v>72</v>
      </c>
      <c r="K14" s="47"/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44250</v>
      </c>
      <c r="D16" s="48">
        <f>'02 24'!D11</f>
        <v>7021.35</v>
      </c>
      <c r="E16" s="33"/>
      <c r="F16" s="49" t="s">
        <v>16</v>
      </c>
      <c r="G16" s="35"/>
      <c r="H16" s="49"/>
      <c r="I16" s="36"/>
      <c r="J16" s="51"/>
    </row>
    <row r="17" spans="1:10" s="2" customFormat="1" ht="15" customHeight="1" x14ac:dyDescent="0.25">
      <c r="A17" s="50"/>
      <c r="B17" s="12">
        <f>B7</f>
        <v>44258</v>
      </c>
      <c r="C17" s="52"/>
      <c r="D17" s="48">
        <f>'03 03'!D11</f>
        <v>13771.73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0</v>
      </c>
      <c r="C18" s="53"/>
      <c r="D18" s="48"/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20793.080000000002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44250</v>
      </c>
      <c r="C25" s="106" t="str">
        <f>'02 24'!E12</f>
        <v>411853-411871</v>
      </c>
      <c r="D25" s="48">
        <f>-'02 24'!D12</f>
        <v>8051.82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44258</v>
      </c>
      <c r="C26" s="107" t="str">
        <f>'03 03'!E12</f>
        <v>411872-411874</v>
      </c>
      <c r="D26" s="48">
        <f>-'03 03'!D12</f>
        <v>485.45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0</v>
      </c>
      <c r="C27" s="18"/>
      <c r="D27" s="48"/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8537.27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44250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44258</v>
      </c>
      <c r="C34" s="18"/>
      <c r="D34" s="48">
        <f>+'03 03'!D13</f>
        <v>485.45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0</v>
      </c>
      <c r="C35" s="18"/>
      <c r="D35" s="48"/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485.45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77"/>
      <c r="C44" s="177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44250</v>
      </c>
      <c r="C50" s="18"/>
      <c r="D50" s="48">
        <f>-'02 24'!E34</f>
        <v>834992.42999999993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44258</v>
      </c>
      <c r="C51" s="18"/>
      <c r="D51" s="48">
        <f>-'03 03'!E41</f>
        <v>278155.25000000006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0</v>
      </c>
      <c r="C52" s="18"/>
      <c r="D52" s="48"/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1113147.68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44250</v>
      </c>
      <c r="C57" s="18"/>
      <c r="D57" s="32">
        <f>-'02 24'!D40</f>
        <v>280771.12</v>
      </c>
      <c r="E57" s="33"/>
      <c r="F57" s="49">
        <f>B57</f>
        <v>44250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44258</v>
      </c>
      <c r="C58" s="18"/>
      <c r="D58" s="32">
        <f>-'03 03'!D44</f>
        <v>0</v>
      </c>
      <c r="E58" s="33"/>
      <c r="F58" s="49">
        <f>B58</f>
        <v>44258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0</v>
      </c>
      <c r="C59" s="18"/>
      <c r="D59" s="32"/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44250</v>
      </c>
      <c r="C63" s="18"/>
      <c r="D63" s="48">
        <v>0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44258</v>
      </c>
      <c r="C64" s="18"/>
      <c r="D64" s="48"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0</v>
      </c>
      <c r="C65" s="18"/>
      <c r="D65" s="48"/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44250</v>
      </c>
      <c r="C69" s="18"/>
      <c r="D69" s="32">
        <f>-'02 24'!D36</f>
        <v>1483795.92</v>
      </c>
      <c r="E69" s="33"/>
      <c r="F69" s="49">
        <f>+B69</f>
        <v>44250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44258</v>
      </c>
      <c r="C70" s="18"/>
      <c r="D70" s="32">
        <v>0</v>
      </c>
      <c r="E70" s="33"/>
      <c r="F70" s="49">
        <f>+B70</f>
        <v>44258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0</v>
      </c>
      <c r="C71" s="18"/>
      <c r="D71" s="32"/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1764567.04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44250</v>
      </c>
      <c r="C85" s="18"/>
      <c r="D85" s="48">
        <f>-'02 24'!D44</f>
        <v>0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44258</v>
      </c>
      <c r="C86" s="12"/>
      <c r="D86" s="48">
        <f>-'02 24'!D43</f>
        <v>11773125</v>
      </c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0</v>
      </c>
      <c r="C87" s="12"/>
      <c r="D87" s="48"/>
      <c r="E87" s="178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0</v>
      </c>
      <c r="C88" s="18"/>
      <c r="D88" s="48"/>
      <c r="E88" s="178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4.45" customHeight="1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3" customHeight="1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customHeight="1" thickBot="1" x14ac:dyDescent="0.3">
      <c r="A92" s="8" t="s">
        <v>13</v>
      </c>
      <c r="B92" s="12"/>
      <c r="C92" s="8"/>
      <c r="D92" s="44">
        <f>SUM(D85:D91)</f>
        <v>11773125</v>
      </c>
      <c r="E92" s="33"/>
      <c r="F92" s="49"/>
      <c r="G92" s="84"/>
      <c r="H92" s="49"/>
      <c r="I92" s="44">
        <f>SUM(I84:I91)</f>
        <v>0</v>
      </c>
    </row>
    <row r="93" spans="1:10" s="2" customFormat="1" ht="14.45" customHeight="1" thickTop="1" thickBot="1" x14ac:dyDescent="0.3">
      <c r="A93" s="85"/>
      <c r="B93" s="86"/>
      <c r="C93" s="85"/>
      <c r="D93" s="87"/>
      <c r="E93" s="88"/>
      <c r="F93" s="89"/>
      <c r="G93" s="87"/>
      <c r="H93" s="89"/>
      <c r="I93" s="90"/>
    </row>
    <row r="94" spans="1:10" s="2" customFormat="1" ht="14.45" customHeight="1" thickTop="1" x14ac:dyDescent="0.2">
      <c r="A94" s="5" t="s">
        <v>30</v>
      </c>
      <c r="B94" s="6"/>
      <c r="C94" s="18"/>
      <c r="D94" s="47"/>
      <c r="E94" s="18" t="s">
        <v>16</v>
      </c>
      <c r="F94" s="21"/>
      <c r="G94" s="15"/>
      <c r="H94" s="16"/>
      <c r="I94" s="17"/>
    </row>
    <row r="99" spans="1:9" s="2" customFormat="1" x14ac:dyDescent="0.2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87"/>
  <sheetViews>
    <sheetView topLeftCell="A19" zoomScaleNormal="100" workbookViewId="0">
      <selection activeCell="C29" sqref="C29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30.140625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73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'[1]02 17'!B10</f>
        <v>44243</v>
      </c>
      <c r="C5" t="s">
        <v>33</v>
      </c>
      <c r="D5" s="92">
        <v>569928.13</v>
      </c>
      <c r="E5" s="118"/>
      <c r="F5" s="113"/>
      <c r="J5" s="102"/>
    </row>
    <row r="6" spans="1:10" x14ac:dyDescent="0.25">
      <c r="A6" s="116" t="s">
        <v>34</v>
      </c>
      <c r="B6" s="113">
        <f>+B5+1</f>
        <v>44244</v>
      </c>
      <c r="C6" t="s">
        <v>35</v>
      </c>
      <c r="D6" s="92">
        <v>1154655.83</v>
      </c>
      <c r="E6" s="119"/>
      <c r="F6" s="113"/>
    </row>
    <row r="7" spans="1:10" x14ac:dyDescent="0.25">
      <c r="A7" s="116" t="s">
        <v>36</v>
      </c>
      <c r="B7" s="113">
        <f>+B6+1</f>
        <v>44245</v>
      </c>
      <c r="C7" t="s">
        <v>33</v>
      </c>
      <c r="D7" s="92">
        <v>386559.26</v>
      </c>
      <c r="E7" s="120"/>
      <c r="F7" s="113"/>
    </row>
    <row r="8" spans="1:10" x14ac:dyDescent="0.25">
      <c r="A8" s="116" t="s">
        <v>37</v>
      </c>
      <c r="B8" s="113">
        <f>+B7+1</f>
        <v>44246</v>
      </c>
      <c r="C8" t="s">
        <v>33</v>
      </c>
      <c r="D8" s="92">
        <v>1808793.77</v>
      </c>
      <c r="E8" s="119"/>
      <c r="F8" s="113"/>
    </row>
    <row r="9" spans="1:10" x14ac:dyDescent="0.25">
      <c r="A9" s="116" t="s">
        <v>38</v>
      </c>
      <c r="B9" s="113">
        <f>+B8+3</f>
        <v>44249</v>
      </c>
      <c r="C9" t="s">
        <v>33</v>
      </c>
      <c r="D9" s="92">
        <v>453592.35</v>
      </c>
      <c r="E9" s="121"/>
      <c r="F9" s="113"/>
    </row>
    <row r="10" spans="1:10" x14ac:dyDescent="0.25">
      <c r="B10" s="113">
        <f>+$B$9+1</f>
        <v>44250</v>
      </c>
      <c r="C10" s="91" t="s">
        <v>39</v>
      </c>
      <c r="D10" s="122">
        <f>-232537.59-743655.37</f>
        <v>-976192.96</v>
      </c>
      <c r="E10" s="91" t="s">
        <v>74</v>
      </c>
      <c r="F10" s="123"/>
      <c r="G10" s="91"/>
    </row>
    <row r="11" spans="1:10" x14ac:dyDescent="0.25">
      <c r="B11" s="113">
        <f>+$B$9+1</f>
        <v>44250</v>
      </c>
      <c r="C11" t="s">
        <v>40</v>
      </c>
      <c r="D11" s="124">
        <f>170+3798.75+112.6+2940</f>
        <v>7021.35</v>
      </c>
      <c r="E11" s="125"/>
      <c r="F11" s="126"/>
    </row>
    <row r="12" spans="1:10" x14ac:dyDescent="0.25">
      <c r="B12" s="113">
        <f>B9</f>
        <v>44249</v>
      </c>
      <c r="C12" s="91" t="s">
        <v>41</v>
      </c>
      <c r="D12" s="122">
        <v>-8051.82</v>
      </c>
      <c r="E12" s="176" t="s">
        <v>75</v>
      </c>
    </row>
    <row r="13" spans="1:10" x14ac:dyDescent="0.25">
      <c r="B13" s="113">
        <f>B9</f>
        <v>44249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44237</v>
      </c>
      <c r="C15" s="79" t="s">
        <v>71</v>
      </c>
      <c r="D15" s="122">
        <f>-810.11-30-594.65-2162.53-490-1882.5-109</f>
        <v>-6078.79</v>
      </c>
      <c r="E15" s="91"/>
      <c r="F15" s="132"/>
    </row>
    <row r="16" spans="1:10" x14ac:dyDescent="0.25">
      <c r="B16" s="131">
        <v>44243</v>
      </c>
      <c r="C16" s="79" t="s">
        <v>76</v>
      </c>
      <c r="D16" s="122">
        <v>-1276.3699999999999</v>
      </c>
      <c r="E16" s="120"/>
      <c r="F16" s="133"/>
    </row>
    <row r="17" spans="2:17" x14ac:dyDescent="0.25">
      <c r="B17" s="131">
        <v>44246</v>
      </c>
      <c r="C17" s="79" t="s">
        <v>77</v>
      </c>
      <c r="D17" s="122">
        <v>350</v>
      </c>
      <c r="E17" s="120"/>
      <c r="F17" s="133"/>
    </row>
    <row r="18" spans="2:17" x14ac:dyDescent="0.25">
      <c r="B18" s="131">
        <v>44246</v>
      </c>
      <c r="C18" s="79" t="s">
        <v>70</v>
      </c>
      <c r="D18" s="122">
        <v>2790.43</v>
      </c>
      <c r="E18" s="120"/>
      <c r="F18" s="133"/>
    </row>
    <row r="19" spans="2:17" x14ac:dyDescent="0.25">
      <c r="B19" s="131"/>
      <c r="C19" s="79"/>
      <c r="D19" s="122"/>
      <c r="E19" s="120"/>
      <c r="F19" s="133"/>
    </row>
    <row r="20" spans="2:17" x14ac:dyDescent="0.25">
      <c r="B20" s="131"/>
      <c r="C20" s="79"/>
      <c r="D20" s="122"/>
      <c r="E20" s="120"/>
      <c r="F20" s="133"/>
    </row>
    <row r="21" spans="2:17" s="128" customFormat="1" x14ac:dyDescent="0.25">
      <c r="B21" s="129"/>
      <c r="D21" s="130"/>
      <c r="E21" s="130"/>
      <c r="J21" s="103"/>
    </row>
    <row r="22" spans="2:17" x14ac:dyDescent="0.25">
      <c r="B22" s="113"/>
      <c r="C22" t="s">
        <v>43</v>
      </c>
      <c r="D22" s="122"/>
      <c r="E22" s="120"/>
      <c r="J22" s="102"/>
    </row>
    <row r="23" spans="2:17" x14ac:dyDescent="0.25">
      <c r="B23" s="113"/>
      <c r="C23" s="79" t="s">
        <v>44</v>
      </c>
      <c r="D23" s="122"/>
      <c r="E23" s="134"/>
      <c r="J23" s="102"/>
    </row>
    <row r="24" spans="2:17" x14ac:dyDescent="0.25">
      <c r="B24" s="113"/>
      <c r="C24" s="79" t="s">
        <v>45</v>
      </c>
      <c r="D24" s="122">
        <v>188739.05</v>
      </c>
      <c r="E24" s="135"/>
      <c r="F24" s="133"/>
      <c r="J24" s="102"/>
    </row>
    <row r="25" spans="2:17" ht="12.75" customHeight="1" x14ac:dyDescent="0.25">
      <c r="B25" s="113"/>
      <c r="C25" s="91" t="s">
        <v>46</v>
      </c>
      <c r="D25" s="122"/>
      <c r="E25" s="13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36"/>
      <c r="C26" s="137"/>
      <c r="D26" s="138"/>
      <c r="E26" s="13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0">
        <f>B28</f>
        <v>44250</v>
      </c>
      <c r="C27" s="91" t="s">
        <v>47</v>
      </c>
      <c r="D27" s="141">
        <f>-88641.95-420818.24</f>
        <v>-509460.19</v>
      </c>
      <c r="E27" s="79"/>
      <c r="H27" s="91"/>
    </row>
    <row r="28" spans="2:17" ht="13.5" customHeight="1" x14ac:dyDescent="0.25">
      <c r="B28" s="140">
        <f>B29</f>
        <v>44250</v>
      </c>
      <c r="C28" t="s">
        <v>65</v>
      </c>
      <c r="D28" s="141">
        <v>-118822.74</v>
      </c>
      <c r="E28" s="79"/>
      <c r="H28" s="91"/>
    </row>
    <row r="29" spans="2:17" ht="13.5" customHeight="1" x14ac:dyDescent="0.25">
      <c r="B29" s="140">
        <f>B30+1</f>
        <v>44250</v>
      </c>
      <c r="C29" t="s">
        <v>66</v>
      </c>
      <c r="D29" s="141"/>
      <c r="E29" s="91"/>
      <c r="H29" s="91"/>
    </row>
    <row r="30" spans="2:17" ht="13.5" customHeight="1" x14ac:dyDescent="0.25">
      <c r="B30" s="140">
        <f>B9</f>
        <v>44249</v>
      </c>
      <c r="C30" t="s">
        <v>48</v>
      </c>
      <c r="D30" s="141">
        <v>-5299.59</v>
      </c>
      <c r="E30" s="91"/>
      <c r="H30" s="91"/>
    </row>
    <row r="31" spans="2:17" ht="13.5" customHeight="1" x14ac:dyDescent="0.25">
      <c r="B31" s="140">
        <f>B27+1</f>
        <v>44251</v>
      </c>
      <c r="C31" t="s">
        <v>49</v>
      </c>
      <c r="D31" s="141">
        <v>-40572.080000000002</v>
      </c>
      <c r="E31" s="91"/>
      <c r="H31" s="91"/>
    </row>
    <row r="32" spans="2:17" x14ac:dyDescent="0.25">
      <c r="B32" s="140">
        <f>B31</f>
        <v>44251</v>
      </c>
      <c r="C32" t="s">
        <v>78</v>
      </c>
      <c r="D32" s="141">
        <v>-160357.82999999999</v>
      </c>
      <c r="E32" s="91"/>
    </row>
    <row r="33" spans="1:17" x14ac:dyDescent="0.25">
      <c r="B33" s="140"/>
      <c r="C33" t="s">
        <v>50</v>
      </c>
      <c r="D33" s="141"/>
      <c r="E33" s="120"/>
    </row>
    <row r="34" spans="1:17" s="101" customFormat="1" x14ac:dyDescent="0.25">
      <c r="A34"/>
      <c r="B34" s="140"/>
      <c r="C34" t="s">
        <v>51</v>
      </c>
      <c r="D34" s="124">
        <f>-30-450</f>
        <v>-480</v>
      </c>
      <c r="E34" s="142">
        <f>SUM(D27:D34)</f>
        <v>-834992.42999999993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>$B$9</f>
        <v>44249</v>
      </c>
      <c r="C35" t="s">
        <v>52</v>
      </c>
      <c r="D35" s="122"/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ref="B36:B40" si="0">$B$9</f>
        <v>44249</v>
      </c>
      <c r="C36" t="s">
        <v>53</v>
      </c>
      <c r="D36" s="122">
        <v>-1483795.92</v>
      </c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si="0"/>
        <v>44249</v>
      </c>
      <c r="C37" t="s">
        <v>67</v>
      </c>
      <c r="D37" s="143">
        <v>-10603.03</v>
      </c>
      <c r="E37" s="144"/>
      <c r="F37" s="133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44249</v>
      </c>
      <c r="C38" s="91" t="s">
        <v>54</v>
      </c>
      <c r="D38" s="143">
        <v>-2140.4699999999998</v>
      </c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44249</v>
      </c>
      <c r="C39" s="91" t="s">
        <v>55</v>
      </c>
      <c r="D39" s="143">
        <v>-209627.91</v>
      </c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si="0"/>
        <v>44249</v>
      </c>
      <c r="C40" s="91" t="s">
        <v>56</v>
      </c>
      <c r="D40" s="143">
        <v>-280771.12</v>
      </c>
      <c r="E40" s="146"/>
      <c r="F40" s="147"/>
      <c r="G40" s="93"/>
      <c r="H40" s="148"/>
      <c r="I40" s="148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49"/>
      <c r="C41" s="150"/>
      <c r="D41" s="151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54" t="s">
        <v>57</v>
      </c>
      <c r="C42"/>
      <c r="D42" s="143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>
        <v>44256</v>
      </c>
      <c r="C43" s="79" t="s">
        <v>79</v>
      </c>
      <c r="D43" s="143">
        <v>-11773125</v>
      </c>
      <c r="E43" s="155" t="s">
        <v>80</v>
      </c>
      <c r="F43" s="13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6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22"/>
      <c r="E45" s="158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159"/>
      <c r="D46" s="122"/>
      <c r="E46" s="152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9"/>
      <c r="C47" s="150"/>
      <c r="D47" s="151"/>
      <c r="E47" s="160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1"/>
      <c r="F48" s="161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758899.34999999986</v>
      </c>
      <c r="E49" s="161"/>
      <c r="F49" s="122"/>
      <c r="G49" s="97"/>
      <c r="H49" s="133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2"/>
      <c r="F50" s="163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-11773125</v>
      </c>
      <c r="E51" s="122"/>
      <c r="F51" s="164" t="s">
        <v>60</v>
      </c>
      <c r="G51" s="98"/>
      <c r="H51" s="133"/>
    </row>
    <row r="52" spans="1:17" x14ac:dyDescent="0.25">
      <c r="B52" s="112" t="s">
        <v>61</v>
      </c>
      <c r="D52" s="122"/>
      <c r="E52" s="147" t="str">
        <f>IF(D53&lt;0,"wire number below","")</f>
        <v/>
      </c>
      <c r="F52" s="164"/>
      <c r="G52" s="98"/>
    </row>
    <row r="53" spans="1:17" x14ac:dyDescent="0.25">
      <c r="B53" s="112" t="s">
        <v>62</v>
      </c>
      <c r="D53" s="165">
        <f>-D55</f>
        <v>11014225.65</v>
      </c>
      <c r="E53" s="99"/>
      <c r="F53" s="166"/>
      <c r="G53" s="98"/>
    </row>
    <row r="54" spans="1:17" x14ac:dyDescent="0.25">
      <c r="B54" s="112"/>
      <c r="D54" s="122" t="s">
        <v>16</v>
      </c>
      <c r="E54" s="167"/>
      <c r="F54" s="163"/>
      <c r="G54" s="100"/>
    </row>
    <row r="55" spans="1:17" x14ac:dyDescent="0.25">
      <c r="B55" s="112" t="s">
        <v>63</v>
      </c>
      <c r="D55" s="122">
        <f>+D49+D51</f>
        <v>-11014225.65</v>
      </c>
      <c r="E55" s="133"/>
      <c r="F55" s="163"/>
      <c r="G55" s="100"/>
    </row>
    <row r="56" spans="1:17" x14ac:dyDescent="0.25">
      <c r="B56" s="112" t="s">
        <v>64</v>
      </c>
      <c r="D56" s="122">
        <f>+D53+D55</f>
        <v>0</v>
      </c>
      <c r="E56" s="168"/>
      <c r="G56" s="96"/>
      <c r="H56" t="s">
        <v>16</v>
      </c>
    </row>
    <row r="57" spans="1:17" x14ac:dyDescent="0.25">
      <c r="D57" s="122"/>
      <c r="F57" s="133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69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G64" s="94"/>
    </row>
    <row r="65" spans="1:17" x14ac:dyDescent="0.25">
      <c r="D65" s="105"/>
      <c r="E65" s="133"/>
      <c r="G65" s="94"/>
    </row>
    <row r="66" spans="1:17" x14ac:dyDescent="0.25">
      <c r="D66" s="122"/>
      <c r="E66" s="133"/>
      <c r="G66" s="94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0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 s="170"/>
      <c r="F74" s="170"/>
      <c r="G74" s="170"/>
      <c r="H74"/>
      <c r="I74" s="171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2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1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3"/>
      <c r="F80" s="171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3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74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94"/>
  <sheetViews>
    <sheetView topLeftCell="A24" zoomScaleNormal="100" workbookViewId="0">
      <selection activeCell="C41" sqref="C41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47.1406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81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v>44250</v>
      </c>
      <c r="C5" t="s">
        <v>33</v>
      </c>
      <c r="D5" s="92">
        <v>413106.34</v>
      </c>
      <c r="E5" s="118"/>
      <c r="F5" s="113"/>
      <c r="J5" s="102"/>
    </row>
    <row r="6" spans="1:10" x14ac:dyDescent="0.25">
      <c r="A6" s="116" t="s">
        <v>34</v>
      </c>
      <c r="B6" s="113">
        <f>+B5+1</f>
        <v>44251</v>
      </c>
      <c r="C6" t="s">
        <v>35</v>
      </c>
      <c r="D6" s="92">
        <v>299670.92</v>
      </c>
      <c r="E6" s="119"/>
      <c r="F6" s="113"/>
    </row>
    <row r="7" spans="1:10" x14ac:dyDescent="0.25">
      <c r="A7" s="116" t="s">
        <v>36</v>
      </c>
      <c r="B7" s="113">
        <f>+B6+1</f>
        <v>44252</v>
      </c>
      <c r="C7" t="s">
        <v>33</v>
      </c>
      <c r="D7" s="92">
        <v>1640693.15</v>
      </c>
      <c r="E7" s="120"/>
      <c r="F7" s="113"/>
    </row>
    <row r="8" spans="1:10" x14ac:dyDescent="0.25">
      <c r="A8" s="116" t="s">
        <v>37</v>
      </c>
      <c r="B8" s="113">
        <f>+B7+1</f>
        <v>44253</v>
      </c>
      <c r="C8" t="s">
        <v>33</v>
      </c>
      <c r="D8" s="92">
        <v>837304.36</v>
      </c>
      <c r="E8" s="120"/>
      <c r="F8" s="113" t="s">
        <v>16</v>
      </c>
    </row>
    <row r="9" spans="1:10" x14ac:dyDescent="0.25">
      <c r="A9" s="116" t="s">
        <v>38</v>
      </c>
      <c r="B9" s="113">
        <f>+B8+3</f>
        <v>44256</v>
      </c>
      <c r="C9" t="s">
        <v>33</v>
      </c>
      <c r="D9" s="92">
        <v>134579.94</v>
      </c>
      <c r="E9" s="121"/>
      <c r="F9" s="113"/>
    </row>
    <row r="10" spans="1:10" x14ac:dyDescent="0.25">
      <c r="B10" s="113">
        <f>+$B$9+1</f>
        <v>44257</v>
      </c>
      <c r="C10" s="91" t="s">
        <v>39</v>
      </c>
      <c r="D10" s="122">
        <v>-487912.13</v>
      </c>
      <c r="E10" s="91" t="s">
        <v>82</v>
      </c>
      <c r="F10" s="123"/>
      <c r="G10" s="91"/>
    </row>
    <row r="11" spans="1:10" x14ac:dyDescent="0.25">
      <c r="B11" s="113">
        <f>+$B$9+1</f>
        <v>44257</v>
      </c>
      <c r="C11" t="s">
        <v>40</v>
      </c>
      <c r="D11" s="122">
        <v>13771.73</v>
      </c>
      <c r="E11" s="125"/>
      <c r="F11" s="126"/>
    </row>
    <row r="12" spans="1:10" x14ac:dyDescent="0.25">
      <c r="B12" s="113">
        <f>B9</f>
        <v>44256</v>
      </c>
      <c r="C12" s="91" t="s">
        <v>41</v>
      </c>
      <c r="D12" s="122">
        <f>-95.06-308.65-81.74</f>
        <v>-485.45</v>
      </c>
      <c r="E12" s="126" t="s">
        <v>83</v>
      </c>
    </row>
    <row r="13" spans="1:10" x14ac:dyDescent="0.25">
      <c r="B13" s="113">
        <f>B9</f>
        <v>44256</v>
      </c>
      <c r="C13" s="91" t="s">
        <v>42</v>
      </c>
      <c r="D13" s="122">
        <v>485.45</v>
      </c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44246</v>
      </c>
      <c r="C15" s="79" t="s">
        <v>84</v>
      </c>
      <c r="D15" s="122">
        <v>-2133.5300000000002</v>
      </c>
      <c r="E15" s="91"/>
      <c r="F15" s="132"/>
    </row>
    <row r="16" spans="1:10" x14ac:dyDescent="0.25">
      <c r="B16" s="131">
        <v>44228</v>
      </c>
      <c r="C16" s="79" t="s">
        <v>85</v>
      </c>
      <c r="D16" s="122">
        <v>-23317.3</v>
      </c>
      <c r="E16" s="120"/>
      <c r="F16" s="133"/>
      <c r="G16" s="91"/>
    </row>
    <row r="17" spans="2:17" x14ac:dyDescent="0.25">
      <c r="B17" s="131">
        <v>44250</v>
      </c>
      <c r="C17" s="79" t="s">
        <v>86</v>
      </c>
      <c r="D17" s="122">
        <v>58306.97</v>
      </c>
      <c r="E17" s="120"/>
      <c r="F17" s="133"/>
      <c r="G17" s="91"/>
    </row>
    <row r="18" spans="2:17" x14ac:dyDescent="0.25">
      <c r="B18" s="131">
        <v>44253</v>
      </c>
      <c r="C18" s="79" t="s">
        <v>87</v>
      </c>
      <c r="D18" s="122">
        <v>1570543.82</v>
      </c>
      <c r="E18" s="120"/>
      <c r="F18" s="133"/>
      <c r="G18" s="91"/>
    </row>
    <row r="19" spans="2:17" x14ac:dyDescent="0.25">
      <c r="B19" s="131">
        <v>44250</v>
      </c>
      <c r="C19" s="79" t="s">
        <v>88</v>
      </c>
      <c r="D19" s="122">
        <v>-351.42</v>
      </c>
      <c r="E19" s="120"/>
      <c r="F19" s="133"/>
      <c r="G19" s="91"/>
    </row>
    <row r="20" spans="2:17" x14ac:dyDescent="0.25">
      <c r="B20" s="131">
        <v>44256</v>
      </c>
      <c r="C20" s="79" t="s">
        <v>89</v>
      </c>
      <c r="D20" s="122">
        <v>-1570543.82</v>
      </c>
      <c r="E20" s="120"/>
      <c r="F20" s="133"/>
      <c r="G20" s="91"/>
    </row>
    <row r="21" spans="2:17" x14ac:dyDescent="0.25">
      <c r="B21" s="131">
        <v>44256</v>
      </c>
      <c r="C21" s="79" t="s">
        <v>90</v>
      </c>
      <c r="D21" s="122">
        <v>-20477.18</v>
      </c>
      <c r="E21" s="120"/>
      <c r="F21" s="133"/>
      <c r="G21" s="91"/>
    </row>
    <row r="22" spans="2:17" x14ac:dyDescent="0.25">
      <c r="B22" s="131">
        <v>44253</v>
      </c>
      <c r="C22" s="79" t="s">
        <v>91</v>
      </c>
      <c r="D22" s="122">
        <v>75255.789999999994</v>
      </c>
      <c r="E22" s="120"/>
      <c r="F22" s="133"/>
      <c r="G22" s="91"/>
    </row>
    <row r="23" spans="2:17" x14ac:dyDescent="0.25">
      <c r="B23" s="131"/>
      <c r="C23" s="79"/>
      <c r="D23" s="122"/>
      <c r="E23" s="120"/>
      <c r="F23" s="133"/>
      <c r="G23" s="91"/>
    </row>
    <row r="24" spans="2:17" x14ac:dyDescent="0.25">
      <c r="B24" s="131"/>
      <c r="C24" s="79"/>
      <c r="D24" s="122"/>
      <c r="E24" s="120"/>
      <c r="F24" s="133"/>
      <c r="G24" s="91"/>
    </row>
    <row r="25" spans="2:17" x14ac:dyDescent="0.25">
      <c r="B25" s="131"/>
      <c r="C25" s="79"/>
      <c r="D25" s="122"/>
      <c r="E25" s="120"/>
      <c r="F25" s="133"/>
      <c r="G25" s="91"/>
    </row>
    <row r="26" spans="2:17" x14ac:dyDescent="0.25">
      <c r="B26" s="131"/>
      <c r="C26" s="79"/>
      <c r="D26" s="122"/>
      <c r="E26" s="120"/>
      <c r="F26" s="133"/>
      <c r="G26" s="91"/>
    </row>
    <row r="27" spans="2:17" x14ac:dyDescent="0.25">
      <c r="B27" s="131"/>
      <c r="C27" s="79"/>
      <c r="D27" s="122"/>
      <c r="E27" s="120"/>
      <c r="F27" s="133"/>
      <c r="G27" s="91"/>
    </row>
    <row r="28" spans="2:17" s="128" customFormat="1" x14ac:dyDescent="0.25">
      <c r="B28" s="129"/>
      <c r="D28" s="130"/>
      <c r="E28" s="130"/>
      <c r="J28" s="103"/>
    </row>
    <row r="29" spans="2:17" x14ac:dyDescent="0.25">
      <c r="B29" s="113"/>
      <c r="C29" t="s">
        <v>43</v>
      </c>
      <c r="D29" s="122"/>
      <c r="E29" s="120"/>
      <c r="J29" s="102"/>
    </row>
    <row r="30" spans="2:17" x14ac:dyDescent="0.25">
      <c r="B30" s="113"/>
      <c r="C30" s="79" t="s">
        <v>44</v>
      </c>
      <c r="D30" s="122">
        <v>205538.96</v>
      </c>
      <c r="E30" s="134"/>
      <c r="J30" s="102"/>
    </row>
    <row r="31" spans="2:17" x14ac:dyDescent="0.25">
      <c r="B31" s="113"/>
      <c r="C31" s="79" t="s">
        <v>45</v>
      </c>
      <c r="D31" s="122"/>
      <c r="E31" s="135"/>
      <c r="F31" s="133"/>
      <c r="J31" s="102"/>
    </row>
    <row r="32" spans="2:17" ht="12.75" customHeight="1" x14ac:dyDescent="0.25">
      <c r="B32" s="113"/>
      <c r="C32" s="91" t="s">
        <v>46</v>
      </c>
      <c r="D32" s="122">
        <v>3289221.88</v>
      </c>
      <c r="E32" s="135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</row>
    <row r="33" spans="1:17" x14ac:dyDescent="0.25">
      <c r="B33" s="136"/>
      <c r="C33" s="137"/>
      <c r="D33" s="138"/>
      <c r="E33" s="139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ht="13.5" customHeight="1" x14ac:dyDescent="0.25">
      <c r="B34" s="140">
        <f>B35</f>
        <v>44257</v>
      </c>
      <c r="C34" s="91" t="s">
        <v>47</v>
      </c>
      <c r="D34" s="141">
        <v>-81690.33</v>
      </c>
      <c r="E34" s="79"/>
      <c r="H34" s="91"/>
    </row>
    <row r="35" spans="1:17" ht="13.5" customHeight="1" x14ac:dyDescent="0.25">
      <c r="B35" s="140">
        <f>B36</f>
        <v>44257</v>
      </c>
      <c r="C35" s="91" t="s">
        <v>68</v>
      </c>
      <c r="D35" s="141">
        <v>-150161.93</v>
      </c>
      <c r="E35" s="79"/>
      <c r="H35" s="91"/>
    </row>
    <row r="36" spans="1:17" ht="13.5" customHeight="1" x14ac:dyDescent="0.25">
      <c r="B36" s="140">
        <f>B37+1</f>
        <v>44257</v>
      </c>
      <c r="C36" s="179" t="s">
        <v>92</v>
      </c>
      <c r="D36" s="141">
        <v>-3034.5</v>
      </c>
      <c r="E36" s="91"/>
      <c r="H36" s="91"/>
    </row>
    <row r="37" spans="1:17" ht="13.5" customHeight="1" x14ac:dyDescent="0.25">
      <c r="B37" s="140">
        <f>B9</f>
        <v>44256</v>
      </c>
      <c r="C37" s="91" t="s">
        <v>48</v>
      </c>
      <c r="D37" s="141">
        <v>-3572.32</v>
      </c>
      <c r="E37" s="91"/>
      <c r="H37" s="91"/>
    </row>
    <row r="38" spans="1:17" ht="13.5" customHeight="1" x14ac:dyDescent="0.25">
      <c r="B38" s="140">
        <f>+B8</f>
        <v>44253</v>
      </c>
      <c r="C38" s="91" t="s">
        <v>49</v>
      </c>
      <c r="D38" s="141">
        <v>-30809.47</v>
      </c>
      <c r="E38" s="91"/>
      <c r="H38" s="91"/>
    </row>
    <row r="39" spans="1:17" x14ac:dyDescent="0.25">
      <c r="B39" s="140">
        <f>B38</f>
        <v>44253</v>
      </c>
      <c r="C39" s="175" t="s">
        <v>93</v>
      </c>
      <c r="D39" s="141">
        <v>-4601.7</v>
      </c>
      <c r="E39" s="91"/>
    </row>
    <row r="40" spans="1:17" x14ac:dyDescent="0.25">
      <c r="B40" s="140"/>
      <c r="C40" t="s">
        <v>50</v>
      </c>
      <c r="D40" s="141">
        <v>-4000</v>
      </c>
      <c r="E40" s="120"/>
    </row>
    <row r="41" spans="1:17" s="101" customFormat="1" x14ac:dyDescent="0.25">
      <c r="A41"/>
      <c r="B41" s="140">
        <v>43640</v>
      </c>
      <c r="C41" t="s">
        <v>51</v>
      </c>
      <c r="D41" s="124">
        <f>-150-135</f>
        <v>-285</v>
      </c>
      <c r="E41" s="142">
        <f>SUM(D34:D41)</f>
        <v>-278155.25000000006</v>
      </c>
      <c r="F41"/>
      <c r="G41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40">
        <f>$B$9</f>
        <v>44256</v>
      </c>
      <c r="C42" s="91" t="s">
        <v>52</v>
      </c>
      <c r="D42" s="143"/>
      <c r="E42" s="133"/>
      <c r="F42"/>
      <c r="G42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>
        <f t="shared" ref="B43:B47" si="0">$B$9</f>
        <v>44256</v>
      </c>
      <c r="C43" s="91" t="s">
        <v>53</v>
      </c>
      <c r="D43" s="143"/>
      <c r="E43" s="133"/>
      <c r="F43"/>
      <c r="G43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>
        <f t="shared" si="0"/>
        <v>44256</v>
      </c>
      <c r="C44" s="91" t="s">
        <v>69</v>
      </c>
      <c r="D44" s="143"/>
      <c r="E44" s="144"/>
      <c r="F44" s="133"/>
      <c r="G44"/>
      <c r="H44"/>
      <c r="I44"/>
      <c r="K44"/>
      <c r="L44"/>
      <c r="M44"/>
      <c r="N44"/>
      <c r="O44"/>
      <c r="P44"/>
      <c r="Q44"/>
    </row>
    <row r="45" spans="1:17" s="101" customFormat="1" ht="14.25" customHeight="1" x14ac:dyDescent="0.25">
      <c r="A45"/>
      <c r="B45" s="140">
        <f t="shared" si="0"/>
        <v>44256</v>
      </c>
      <c r="C45" s="91" t="s">
        <v>54</v>
      </c>
      <c r="D45" s="143"/>
      <c r="E45" s="145"/>
      <c r="F45" s="104"/>
      <c r="G45"/>
      <c r="H45"/>
      <c r="I45"/>
      <c r="K45"/>
      <c r="L45"/>
      <c r="M45"/>
      <c r="N45"/>
      <c r="O45"/>
      <c r="P45"/>
      <c r="Q45"/>
    </row>
    <row r="46" spans="1:17" s="101" customFormat="1" ht="14.25" customHeight="1" x14ac:dyDescent="0.25">
      <c r="A46"/>
      <c r="B46" s="140">
        <f t="shared" si="0"/>
        <v>44256</v>
      </c>
      <c r="C46" s="91" t="s">
        <v>55</v>
      </c>
      <c r="D46" s="143"/>
      <c r="E46" s="145"/>
      <c r="F46" s="104"/>
      <c r="G46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0">
        <f t="shared" si="0"/>
        <v>44256</v>
      </c>
      <c r="C47" s="91" t="s">
        <v>56</v>
      </c>
      <c r="D47" s="143"/>
      <c r="E47" s="146"/>
      <c r="F47" s="147"/>
      <c r="G47" s="93"/>
      <c r="H47" s="148"/>
      <c r="I47" s="148"/>
      <c r="K47"/>
      <c r="L47"/>
      <c r="M47"/>
      <c r="N47"/>
      <c r="O47"/>
      <c r="P47"/>
      <c r="Q47"/>
    </row>
    <row r="48" spans="1:17" s="101" customFormat="1" ht="12" customHeight="1" x14ac:dyDescent="0.25">
      <c r="A48"/>
      <c r="B48" s="149"/>
      <c r="C48" s="150"/>
      <c r="D48" s="151"/>
      <c r="E48" s="152"/>
      <c r="F48" s="153"/>
      <c r="G48" s="94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54" t="s">
        <v>57</v>
      </c>
      <c r="C49"/>
      <c r="D49" s="143"/>
      <c r="E49" s="152"/>
      <c r="F49" s="153"/>
      <c r="G49" s="94"/>
      <c r="H49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40"/>
      <c r="C50" s="79"/>
      <c r="D50" s="143"/>
      <c r="E50" s="155"/>
      <c r="F50" s="133"/>
      <c r="G50" s="94"/>
      <c r="H50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 s="140"/>
      <c r="C51" s="79"/>
      <c r="D51" s="143"/>
      <c r="E51" s="122"/>
      <c r="F51" s="157"/>
      <c r="G51" s="94"/>
      <c r="H51"/>
      <c r="I51"/>
      <c r="K51"/>
      <c r="L51"/>
      <c r="M51"/>
      <c r="N51"/>
      <c r="O51"/>
      <c r="P51"/>
      <c r="Q51"/>
    </row>
    <row r="52" spans="1:17" s="101" customFormat="1" x14ac:dyDescent="0.25">
      <c r="A52"/>
      <c r="B52" s="140"/>
      <c r="C52" s="79"/>
      <c r="D52" s="122"/>
      <c r="E52" s="158"/>
      <c r="F52" s="157"/>
      <c r="G52" s="94"/>
      <c r="H52"/>
      <c r="I52"/>
      <c r="K52"/>
      <c r="L52"/>
      <c r="M52"/>
      <c r="N52"/>
      <c r="O52"/>
      <c r="P52"/>
      <c r="Q52"/>
    </row>
    <row r="53" spans="1:17" s="101" customFormat="1" x14ac:dyDescent="0.25">
      <c r="A53"/>
      <c r="B53" s="140"/>
      <c r="C53" s="159"/>
      <c r="D53" s="122"/>
      <c r="E53" s="152"/>
      <c r="F53" s="95"/>
      <c r="G53" s="95"/>
      <c r="H53"/>
      <c r="I53"/>
      <c r="K53"/>
      <c r="L53"/>
      <c r="M53"/>
      <c r="N53"/>
      <c r="O53"/>
      <c r="P53"/>
      <c r="Q53"/>
    </row>
    <row r="54" spans="1:17" s="101" customFormat="1" x14ac:dyDescent="0.25">
      <c r="A54"/>
      <c r="B54" s="149"/>
      <c r="C54" s="150"/>
      <c r="D54" s="151"/>
      <c r="E54" s="160"/>
      <c r="G54" s="94"/>
      <c r="H54"/>
      <c r="I54"/>
      <c r="K54"/>
      <c r="L54"/>
      <c r="M54"/>
      <c r="N54"/>
      <c r="O54"/>
      <c r="P54"/>
      <c r="Q54"/>
    </row>
    <row r="55" spans="1:17" s="101" customFormat="1" x14ac:dyDescent="0.25">
      <c r="A55"/>
      <c r="B55"/>
      <c r="C55"/>
      <c r="D55" s="122"/>
      <c r="E55" s="161"/>
      <c r="F55" s="161"/>
      <c r="G55" s="96"/>
      <c r="H55"/>
      <c r="I55"/>
      <c r="K55"/>
      <c r="L55"/>
      <c r="M55"/>
      <c r="N55"/>
      <c r="O55"/>
      <c r="P55"/>
      <c r="Q55"/>
    </row>
    <row r="56" spans="1:17" s="101" customFormat="1" x14ac:dyDescent="0.25">
      <c r="A56"/>
      <c r="B56" s="112" t="s">
        <v>58</v>
      </c>
      <c r="C56"/>
      <c r="D56" s="122">
        <f>SUM(D4:D47)</f>
        <v>6155103.2300000004</v>
      </c>
      <c r="E56" s="161"/>
      <c r="F56" s="122"/>
      <c r="G56" s="97"/>
      <c r="H56" s="133"/>
      <c r="I56"/>
      <c r="K56"/>
      <c r="L56"/>
      <c r="M56"/>
      <c r="N56"/>
      <c r="O56"/>
      <c r="P56"/>
      <c r="Q56"/>
    </row>
    <row r="57" spans="1:17" s="101" customFormat="1" x14ac:dyDescent="0.25">
      <c r="A57"/>
      <c r="B57" s="112"/>
      <c r="C57"/>
      <c r="D57" s="122"/>
      <c r="E57" s="162"/>
      <c r="F57" s="163"/>
      <c r="G57" s="98"/>
      <c r="H57"/>
      <c r="I57"/>
      <c r="K57"/>
      <c r="L57"/>
      <c r="M57"/>
      <c r="N57"/>
      <c r="O57"/>
      <c r="P57"/>
      <c r="Q57"/>
    </row>
    <row r="58" spans="1:17" x14ac:dyDescent="0.25">
      <c r="B58" s="112" t="s">
        <v>59</v>
      </c>
      <c r="D58" s="122">
        <f>+D50+D51+D52+D53+D54</f>
        <v>0</v>
      </c>
      <c r="E58" s="122"/>
      <c r="F58" s="164" t="s">
        <v>60</v>
      </c>
      <c r="G58" s="98"/>
      <c r="H58" s="133"/>
    </row>
    <row r="59" spans="1:17" x14ac:dyDescent="0.25">
      <c r="B59" s="112" t="s">
        <v>61</v>
      </c>
      <c r="D59" s="122"/>
      <c r="E59" s="147" t="str">
        <f>IF(D60&lt;0,"wire number below","")</f>
        <v>wire number below</v>
      </c>
      <c r="F59" s="164"/>
      <c r="G59" s="98"/>
    </row>
    <row r="60" spans="1:17" x14ac:dyDescent="0.25">
      <c r="B60" s="112" t="s">
        <v>62</v>
      </c>
      <c r="D60" s="165">
        <f>-D62</f>
        <v>-6155103.2300000004</v>
      </c>
      <c r="E60" s="180" t="s">
        <v>94</v>
      </c>
      <c r="F60" s="166"/>
      <c r="G60" s="98"/>
    </row>
    <row r="61" spans="1:17" x14ac:dyDescent="0.25">
      <c r="B61" s="112"/>
      <c r="D61" s="122" t="s">
        <v>16</v>
      </c>
      <c r="E61" s="167"/>
      <c r="F61" s="163"/>
      <c r="G61" s="100"/>
    </row>
    <row r="62" spans="1:17" x14ac:dyDescent="0.25">
      <c r="B62" s="112" t="s">
        <v>63</v>
      </c>
      <c r="D62" s="122">
        <f>+D56+D58</f>
        <v>6155103.2300000004</v>
      </c>
      <c r="E62" s="133"/>
      <c r="F62" s="163"/>
      <c r="G62" s="100"/>
    </row>
    <row r="63" spans="1:17" x14ac:dyDescent="0.25">
      <c r="B63" s="112" t="s">
        <v>64</v>
      </c>
      <c r="D63" s="122">
        <f>+D60+D62</f>
        <v>0</v>
      </c>
      <c r="E63" s="168"/>
      <c r="G63" s="96"/>
      <c r="H63" t="s">
        <v>16</v>
      </c>
    </row>
    <row r="64" spans="1:17" x14ac:dyDescent="0.25">
      <c r="D64" s="122"/>
      <c r="F64" s="133"/>
      <c r="G64" s="94"/>
    </row>
    <row r="65" spans="1:17" x14ac:dyDescent="0.25">
      <c r="B65" s="113"/>
      <c r="C65" s="91"/>
      <c r="D65" s="122"/>
      <c r="G65" s="94"/>
    </row>
    <row r="66" spans="1:17" x14ac:dyDescent="0.25">
      <c r="D66" s="122"/>
      <c r="G66" s="94"/>
    </row>
    <row r="67" spans="1:17" x14ac:dyDescent="0.25">
      <c r="D67" s="122"/>
      <c r="G67" s="94"/>
    </row>
    <row r="68" spans="1:17" x14ac:dyDescent="0.25">
      <c r="D68" s="169"/>
      <c r="E68" s="133"/>
      <c r="G68" s="94"/>
    </row>
    <row r="69" spans="1:17" x14ac:dyDescent="0.25">
      <c r="D69" s="122"/>
      <c r="E69" s="133"/>
      <c r="G69" s="94"/>
    </row>
    <row r="70" spans="1:17" x14ac:dyDescent="0.25">
      <c r="D70" s="122"/>
      <c r="E70" s="133"/>
      <c r="G70" s="94"/>
    </row>
    <row r="71" spans="1:17" x14ac:dyDescent="0.25">
      <c r="D71" s="122"/>
      <c r="G71" s="94"/>
    </row>
    <row r="72" spans="1:17" x14ac:dyDescent="0.25">
      <c r="D72" s="105"/>
      <c r="E72" s="133"/>
      <c r="G72" s="94"/>
    </row>
    <row r="73" spans="1:17" x14ac:dyDescent="0.25">
      <c r="D73" s="122"/>
      <c r="E73" s="133"/>
      <c r="G73" s="94"/>
    </row>
    <row r="74" spans="1:17" s="101" customFormat="1" x14ac:dyDescent="0.25">
      <c r="A74"/>
      <c r="B74"/>
      <c r="C74"/>
      <c r="D74" s="170"/>
      <c r="E74"/>
      <c r="F74"/>
      <c r="G74" s="94"/>
      <c r="H74"/>
      <c r="I74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 s="170"/>
      <c r="E75"/>
      <c r="F75"/>
      <c r="G75" s="94"/>
      <c r="H75"/>
      <c r="I75"/>
      <c r="K75"/>
      <c r="L75"/>
      <c r="M75"/>
      <c r="N75"/>
      <c r="O75"/>
      <c r="P75"/>
      <c r="Q75"/>
    </row>
    <row r="76" spans="1:17" s="101" customFormat="1" x14ac:dyDescent="0.25">
      <c r="A76"/>
      <c r="B76"/>
      <c r="C76"/>
      <c r="D76" s="170"/>
      <c r="E76"/>
      <c r="F76"/>
      <c r="G76"/>
      <c r="H76"/>
      <c r="I76"/>
      <c r="K76"/>
      <c r="L76"/>
      <c r="M76"/>
      <c r="N76"/>
      <c r="O76"/>
      <c r="P76"/>
      <c r="Q76"/>
    </row>
    <row r="77" spans="1:17" s="101" customFormat="1" x14ac:dyDescent="0.25">
      <c r="A77"/>
      <c r="B77"/>
      <c r="C77"/>
      <c r="D77" s="122"/>
      <c r="E77"/>
      <c r="F77"/>
      <c r="G77"/>
      <c r="H77"/>
      <c r="I77"/>
      <c r="K77"/>
      <c r="L77"/>
      <c r="M77"/>
      <c r="N77"/>
      <c r="O77"/>
      <c r="P77"/>
      <c r="Q77"/>
    </row>
    <row r="78" spans="1:17" s="101" customFormat="1" x14ac:dyDescent="0.25">
      <c r="A78"/>
      <c r="B78"/>
      <c r="C78"/>
      <c r="D78" s="170"/>
      <c r="E78" t="s">
        <v>95</v>
      </c>
      <c r="F78"/>
      <c r="G78"/>
      <c r="H78"/>
      <c r="I78"/>
      <c r="K78"/>
      <c r="L78"/>
      <c r="M78"/>
      <c r="N78"/>
      <c r="O78"/>
      <c r="P78"/>
      <c r="Q78"/>
    </row>
    <row r="79" spans="1:17" s="101" customFormat="1" x14ac:dyDescent="0.25">
      <c r="A79"/>
      <c r="B79"/>
      <c r="C79"/>
      <c r="D79" s="122"/>
      <c r="E79" s="122"/>
      <c r="F79"/>
      <c r="G79"/>
      <c r="H79"/>
      <c r="I79"/>
      <c r="K79"/>
      <c r="L79"/>
      <c r="M79"/>
      <c r="N79"/>
      <c r="O79"/>
      <c r="P79"/>
      <c r="Q79"/>
    </row>
    <row r="80" spans="1:17" s="101" customFormat="1" x14ac:dyDescent="0.25">
      <c r="A80"/>
      <c r="B80"/>
      <c r="C80"/>
      <c r="D80" s="170"/>
      <c r="E80"/>
      <c r="F80"/>
      <c r="G80"/>
      <c r="H80"/>
      <c r="I80"/>
      <c r="K80"/>
      <c r="L80"/>
      <c r="M80"/>
      <c r="N80"/>
      <c r="O80"/>
      <c r="P80"/>
      <c r="Q80"/>
    </row>
    <row r="81" spans="1:17" s="101" customFormat="1" x14ac:dyDescent="0.25">
      <c r="A81"/>
      <c r="B81"/>
      <c r="C81"/>
      <c r="D81" s="170"/>
      <c r="E81" s="170"/>
      <c r="F81" s="170"/>
      <c r="G81" s="170"/>
      <c r="H81"/>
      <c r="I81" s="171"/>
      <c r="K81"/>
      <c r="L81"/>
      <c r="M81"/>
      <c r="N81"/>
      <c r="O81"/>
      <c r="P81"/>
      <c r="Q81"/>
    </row>
    <row r="82" spans="1:17" s="101" customFormat="1" x14ac:dyDescent="0.25">
      <c r="A82"/>
      <c r="B82"/>
      <c r="C82"/>
      <c r="D82"/>
      <c r="E82"/>
      <c r="F82" s="172"/>
      <c r="G82"/>
      <c r="H82"/>
      <c r="I82"/>
      <c r="K82"/>
      <c r="L82"/>
      <c r="M82"/>
      <c r="N82"/>
      <c r="O82"/>
      <c r="P82"/>
      <c r="Q82"/>
    </row>
    <row r="84" spans="1:17" s="101" customFormat="1" x14ac:dyDescent="0.25">
      <c r="A84"/>
      <c r="B84"/>
      <c r="C84"/>
      <c r="D84"/>
      <c r="E84" s="171"/>
      <c r="F84"/>
      <c r="G84"/>
      <c r="H84"/>
      <c r="I84"/>
      <c r="K84"/>
      <c r="L84"/>
      <c r="M84"/>
      <c r="N84"/>
      <c r="O84"/>
      <c r="P84"/>
      <c r="Q84"/>
    </row>
    <row r="87" spans="1:17" s="101" customFormat="1" x14ac:dyDescent="0.25">
      <c r="A87"/>
      <c r="B87"/>
      <c r="C87"/>
      <c r="D87"/>
      <c r="E87" s="173"/>
      <c r="F87" s="171"/>
      <c r="G87"/>
      <c r="H87"/>
      <c r="I87"/>
      <c r="K87"/>
      <c r="L87"/>
      <c r="M87"/>
      <c r="N87"/>
      <c r="O87"/>
      <c r="P87"/>
      <c r="Q87"/>
    </row>
    <row r="89" spans="1:17" s="101" customFormat="1" x14ac:dyDescent="0.25">
      <c r="A89"/>
      <c r="B89"/>
      <c r="C89"/>
      <c r="D89"/>
      <c r="E89" s="133"/>
      <c r="F89"/>
      <c r="G89"/>
      <c r="H89"/>
      <c r="I89"/>
      <c r="K89"/>
      <c r="L89"/>
      <c r="M89"/>
      <c r="N89"/>
      <c r="O89"/>
      <c r="P89"/>
      <c r="Q89"/>
    </row>
    <row r="94" spans="1:17" x14ac:dyDescent="0.25">
      <c r="D94" s="174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02 24</vt:lpstr>
      <vt:lpstr>03 03</vt:lpstr>
      <vt:lpstr>'02 24'!Print_Area</vt:lpstr>
      <vt:lpstr>'03 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2021-03-03T19:16:02Z</dcterms:modified>
</cp:coreProperties>
</file>